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<sst xmlns="http://schemas.openxmlformats.org/spreadsheetml/2006/main" count="28" uniqueCount="28">
  <si>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附件4</t>
  </si>
  <si>
    <t>7个民族乡2021年省级财政少数民族发展资金安排测算表</t>
  </si>
  <si>
    <t>序号</t>
  </si>
  <si>
    <t>市</t>
  </si>
  <si>
    <t>民族乡</t>
  </si>
  <si>
    <t>总人口（人）</t>
  </si>
  <si>
    <t>权重值1   (19%)</t>
  </si>
  <si>
    <t>少数民族人口（人）</t>
  </si>
  <si>
    <t>权重值2（21%）</t>
  </si>
  <si>
    <t>2019年少数民族发展资金支出率（%）</t>
  </si>
  <si>
    <t>权重值3
(50%)</t>
  </si>
  <si>
    <t>少数民族特色村镇数量（个）</t>
  </si>
  <si>
    <t>权重值4    (10%)</t>
  </si>
  <si>
    <t>乡级行政区域定额安排（万元）</t>
  </si>
  <si>
    <t>测算金额（万元）</t>
  </si>
  <si>
    <t>清远市</t>
  </si>
  <si>
    <t>连州市三水瑶族乡</t>
  </si>
  <si>
    <t>连州市瑶安瑶族乡</t>
  </si>
  <si>
    <t>阳山县秤架瑶族乡</t>
  </si>
  <si>
    <t>韶关市</t>
  </si>
  <si>
    <t>始兴县深渡水瑶族乡</t>
  </si>
  <si>
    <t>惠州市</t>
  </si>
  <si>
    <t>龙门县蓝田瑶族乡</t>
  </si>
  <si>
    <t>河源市</t>
  </si>
  <si>
    <t>东源县漳溪畲族乡</t>
  </si>
  <si>
    <t>肇庆市</t>
  </si>
  <si>
    <t>怀集县下帅壮族瑶族乡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</si>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</sst>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 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方正宋一简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sz val="16"/>
      <color theme="1"/>
      <name val="方正小标宋简体"/>
      <family val="0"/>
    </font>
    <font>
      <b/>
      <sz val="9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方正宋一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76" fontId="46" fillId="0" borderId="0" xfId="0" applyNumberFormat="1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/>
    </xf>
    <xf numFmtId="177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2" fillId="0" borderId="12" xfId="0" applyFont="1" applyBorder="1" applyAlignment="1">
      <alignment horizontal="right" vertical="center"/>
    </xf>
    <xf numFmtId="0" fontId="52" fillId="0" borderId="13" xfId="0" applyFont="1" applyBorder="1" applyAlignment="1">
      <alignment horizontal="right" vertical="center"/>
    </xf>
    <xf numFmtId="0" fontId="52" fillId="0" borderId="14" xfId="0" applyFont="1" applyBorder="1" applyAlignment="1">
      <alignment horizontal="right" vertical="center"/>
    </xf>
    <xf numFmtId="0" fontId="48" fillId="0" borderId="0" xfId="0" applyFont="1" applyAlignment="1">
      <alignment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178" fontId="51" fillId="0" borderId="9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selection activeCell="C5" sqref="C5"/>
    </sheetView>
  </sheetViews>
  <sheetFormatPr defaultColWidth="9.00390625" defaultRowHeight="14.25"/>
  <cols>
    <col min="1" max="1" width="3.50390625" style="2" customWidth="1"/>
    <col min="2" max="2" width="8.625" style="2" customWidth="1"/>
    <col min="3" max="3" width="18.50390625" style="2" customWidth="1"/>
    <col min="4" max="4" width="8.00390625" style="2" customWidth="1"/>
    <col min="5" max="5" width="8.75390625" style="2" customWidth="1"/>
    <col min="6" max="6" width="11.25390625" style="2" customWidth="1"/>
    <col min="7" max="7" width="8.375" style="2" customWidth="1"/>
    <col min="8" max="8" width="9.125" style="2" customWidth="1"/>
    <col min="9" max="9" width="8.375" style="2" customWidth="1"/>
    <col min="10" max="10" width="10.625" style="2" customWidth="1"/>
    <col min="11" max="12" width="7.75390625" style="3" customWidth="1"/>
    <col min="13" max="13" width="8.50390625" style="3" customWidth="1"/>
    <col min="14" max="14" width="9.25390625" style="3" customWidth="1"/>
    <col min="15" max="15" width="8.75390625" style="2" customWidth="1"/>
    <col min="16" max="16384" width="9.00390625" style="2" customWidth="1"/>
  </cols>
  <sheetData>
    <row r="1" spans="1:2" ht="27.75" customHeight="1">
      <c r="A1" s="4" t="s">
        <v>0</v>
      </c>
      <c r="B1" s="5"/>
    </row>
    <row r="2" spans="1:2" ht="12" customHeight="1">
      <c r="A2" s="4"/>
      <c r="B2" s="5"/>
    </row>
    <row r="3" spans="1:15" ht="27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1"/>
      <c r="O3" s="21"/>
    </row>
    <row r="4" ht="30" customHeight="1"/>
    <row r="5" spans="1:13" s="1" customFormat="1" ht="49.5" customHeight="1">
      <c r="A5" s="7" t="s">
        <v>2</v>
      </c>
      <c r="B5" s="7" t="s">
        <v>3</v>
      </c>
      <c r="C5" s="7" t="s">
        <v>4</v>
      </c>
      <c r="D5" s="8" t="s">
        <v>5</v>
      </c>
      <c r="E5" s="9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9" t="s">
        <v>12</v>
      </c>
      <c r="L5" s="9" t="s">
        <v>13</v>
      </c>
      <c r="M5" s="8" t="s">
        <v>14</v>
      </c>
    </row>
    <row r="6" spans="1:17" s="1" customFormat="1" ht="34.5" customHeight="1">
      <c r="A6" s="10">
        <v>1</v>
      </c>
      <c r="B6" s="10" t="s">
        <v>15</v>
      </c>
      <c r="C6" s="11" t="s">
        <v>16</v>
      </c>
      <c r="D6" s="12">
        <v>4381</v>
      </c>
      <c r="E6" s="13">
        <f>D6/D$13*0.19</f>
        <v>0.009539630512514899</v>
      </c>
      <c r="F6" s="12">
        <v>1674</v>
      </c>
      <c r="G6" s="14">
        <f>F6/F$13*0.21</f>
        <v>0.009322442918136255</v>
      </c>
      <c r="H6" s="15">
        <v>58.87</v>
      </c>
      <c r="I6" s="22">
        <f>H6/H$13*0.5</f>
        <v>0.047719019518837946</v>
      </c>
      <c r="J6" s="15">
        <v>1</v>
      </c>
      <c r="K6" s="14">
        <f>J6/J$13*0.1</f>
        <v>0.009090909090909092</v>
      </c>
      <c r="L6" s="22">
        <v>300</v>
      </c>
      <c r="M6" s="23">
        <f>(E6+G6+I6+K6)*1200+L6</f>
        <v>390.80640244847785</v>
      </c>
      <c r="Q6" s="24"/>
    </row>
    <row r="7" spans="1:17" s="1" customFormat="1" ht="34.5" customHeight="1">
      <c r="A7" s="16"/>
      <c r="B7" s="16"/>
      <c r="C7" s="11" t="s">
        <v>17</v>
      </c>
      <c r="D7" s="12">
        <v>13200</v>
      </c>
      <c r="E7" s="13">
        <f aca="true" t="shared" si="0" ref="E7:E13">D7/D$13*0.19</f>
        <v>0.028743009076739708</v>
      </c>
      <c r="F7" s="12">
        <v>3960</v>
      </c>
      <c r="G7" s="14">
        <f aca="true" t="shared" si="1" ref="G7:G13">F7/F$13*0.21</f>
        <v>0.02205309077408576</v>
      </c>
      <c r="H7" s="15">
        <v>99.99</v>
      </c>
      <c r="I7" s="22">
        <f aca="true" t="shared" si="2" ref="I7:I13">H7/H$13*0.5</f>
        <v>0.08105019129758122</v>
      </c>
      <c r="J7" s="15">
        <v>1</v>
      </c>
      <c r="K7" s="14">
        <f aca="true" t="shared" si="3" ref="K7:K13">J7/J$13*0.1</f>
        <v>0.009090909090909092</v>
      </c>
      <c r="L7" s="22">
        <v>440</v>
      </c>
      <c r="M7" s="23">
        <f aca="true" t="shared" si="4" ref="M7:M13">(E7+G7+I7+K7)*1200+L7</f>
        <v>609.1246402871789</v>
      </c>
      <c r="Q7" s="24"/>
    </row>
    <row r="8" spans="1:17" s="1" customFormat="1" ht="34.5" customHeight="1">
      <c r="A8" s="16"/>
      <c r="B8" s="16"/>
      <c r="C8" s="11" t="s">
        <v>18</v>
      </c>
      <c r="D8" s="12">
        <v>18573</v>
      </c>
      <c r="E8" s="13">
        <f t="shared" si="0"/>
        <v>0.04044272027138535</v>
      </c>
      <c r="F8" s="12">
        <v>4874</v>
      </c>
      <c r="G8" s="14">
        <f t="shared" si="1"/>
        <v>0.02714312233153889</v>
      </c>
      <c r="H8" s="15">
        <v>100</v>
      </c>
      <c r="I8" s="22">
        <f t="shared" si="2"/>
        <v>0.08105829712729394</v>
      </c>
      <c r="J8" s="15">
        <v>1</v>
      </c>
      <c r="K8" s="14">
        <f t="shared" si="3"/>
        <v>0.009090909090909092</v>
      </c>
      <c r="L8" s="22">
        <v>440</v>
      </c>
      <c r="M8" s="23">
        <f t="shared" si="4"/>
        <v>629.2820585853527</v>
      </c>
      <c r="Q8" s="24"/>
    </row>
    <row r="9" spans="1:17" s="1" customFormat="1" ht="34.5" customHeight="1">
      <c r="A9" s="17">
        <v>2</v>
      </c>
      <c r="B9" s="17" t="s">
        <v>19</v>
      </c>
      <c r="C9" s="11" t="s">
        <v>20</v>
      </c>
      <c r="D9" s="12">
        <v>7901</v>
      </c>
      <c r="E9" s="13">
        <f t="shared" si="0"/>
        <v>0.01720443293297882</v>
      </c>
      <c r="F9" s="12">
        <v>2139</v>
      </c>
      <c r="G9" s="14">
        <f t="shared" si="1"/>
        <v>0.011912010395396324</v>
      </c>
      <c r="H9" s="15">
        <v>88.49</v>
      </c>
      <c r="I9" s="22">
        <f t="shared" si="2"/>
        <v>0.07172848712794241</v>
      </c>
      <c r="J9" s="15">
        <v>1</v>
      </c>
      <c r="K9" s="14">
        <f t="shared" si="3"/>
        <v>0.009090909090909092</v>
      </c>
      <c r="L9" s="22">
        <v>440</v>
      </c>
      <c r="M9" s="23">
        <f t="shared" si="4"/>
        <v>571.9230074566719</v>
      </c>
      <c r="Q9" s="24"/>
    </row>
    <row r="10" spans="1:17" s="1" customFormat="1" ht="34.5" customHeight="1">
      <c r="A10" s="17">
        <v>3</v>
      </c>
      <c r="B10" s="17" t="s">
        <v>21</v>
      </c>
      <c r="C10" s="11" t="s">
        <v>22</v>
      </c>
      <c r="D10" s="12">
        <v>11018</v>
      </c>
      <c r="E10" s="13">
        <f t="shared" si="0"/>
        <v>0.02399170257632713</v>
      </c>
      <c r="F10" s="12">
        <v>9872</v>
      </c>
      <c r="G10" s="14">
        <f t="shared" si="1"/>
        <v>0.05497679599034713</v>
      </c>
      <c r="H10" s="15">
        <v>100</v>
      </c>
      <c r="I10" s="22">
        <f t="shared" si="2"/>
        <v>0.08105829712729394</v>
      </c>
      <c r="J10" s="15">
        <v>4</v>
      </c>
      <c r="K10" s="14">
        <f t="shared" si="3"/>
        <v>0.03636363636363637</v>
      </c>
      <c r="L10" s="22">
        <v>440</v>
      </c>
      <c r="M10" s="23">
        <f t="shared" si="4"/>
        <v>675.6685184691255</v>
      </c>
      <c r="Q10" s="24"/>
    </row>
    <row r="11" spans="1:17" s="1" customFormat="1" ht="34.5" customHeight="1">
      <c r="A11" s="17">
        <v>4</v>
      </c>
      <c r="B11" s="17" t="s">
        <v>23</v>
      </c>
      <c r="C11" s="11" t="s">
        <v>24</v>
      </c>
      <c r="D11" s="12">
        <v>20560</v>
      </c>
      <c r="E11" s="13">
        <f t="shared" si="0"/>
        <v>0.044769414137709726</v>
      </c>
      <c r="F11" s="12">
        <v>7156</v>
      </c>
      <c r="G11" s="14">
        <f t="shared" si="1"/>
        <v>0.039851494338221646</v>
      </c>
      <c r="H11" s="15">
        <v>99.49</v>
      </c>
      <c r="I11" s="22">
        <f t="shared" si="2"/>
        <v>0.08064489981194474</v>
      </c>
      <c r="J11" s="15">
        <v>1</v>
      </c>
      <c r="K11" s="14">
        <f t="shared" si="3"/>
        <v>0.009090909090909092</v>
      </c>
      <c r="L11" s="22">
        <v>440</v>
      </c>
      <c r="M11" s="23">
        <f t="shared" si="4"/>
        <v>649.2280608545423</v>
      </c>
      <c r="Q11" s="24"/>
    </row>
    <row r="12" spans="1:17" s="1" customFormat="1" ht="34.5" customHeight="1">
      <c r="A12" s="17">
        <v>5</v>
      </c>
      <c r="B12" s="17" t="s">
        <v>25</v>
      </c>
      <c r="C12" s="11" t="s">
        <v>26</v>
      </c>
      <c r="D12" s="12">
        <v>11623</v>
      </c>
      <c r="E12" s="13">
        <f t="shared" si="0"/>
        <v>0.025309090492344366</v>
      </c>
      <c r="F12" s="12">
        <v>8034</v>
      </c>
      <c r="G12" s="14">
        <f t="shared" si="1"/>
        <v>0.044741043252273995</v>
      </c>
      <c r="H12" s="15">
        <v>70</v>
      </c>
      <c r="I12" s="22">
        <f t="shared" si="2"/>
        <v>0.05674080798910576</v>
      </c>
      <c r="J12" s="15">
        <v>2</v>
      </c>
      <c r="K12" s="14">
        <f t="shared" si="3"/>
        <v>0.018181818181818184</v>
      </c>
      <c r="L12" s="22">
        <v>300</v>
      </c>
      <c r="M12" s="23">
        <f t="shared" si="4"/>
        <v>473.9673118986508</v>
      </c>
      <c r="Q12" s="24"/>
    </row>
    <row r="13" spans="1:17" s="1" customFormat="1" ht="34.5" customHeight="1">
      <c r="A13" s="18" t="s">
        <v>27</v>
      </c>
      <c r="B13" s="19"/>
      <c r="C13" s="20"/>
      <c r="D13" s="12">
        <f>SUM(D6:D12)</f>
        <v>87256</v>
      </c>
      <c r="E13" s="13">
        <f t="shared" si="0"/>
        <v>0.19</v>
      </c>
      <c r="F13" s="15">
        <f>SUM(F6:F12)</f>
        <v>37709</v>
      </c>
      <c r="G13" s="14">
        <f t="shared" si="1"/>
        <v>0.21</v>
      </c>
      <c r="H13" s="15">
        <f>SUM(H6:H12)</f>
        <v>616.84</v>
      </c>
      <c r="I13" s="22">
        <f t="shared" si="2"/>
        <v>0.5</v>
      </c>
      <c r="J13" s="15">
        <f>SUM(J6:J12)</f>
        <v>11</v>
      </c>
      <c r="K13" s="14">
        <f t="shared" si="3"/>
        <v>0.1</v>
      </c>
      <c r="L13" s="22">
        <f>SUM(L6:L12)</f>
        <v>2800</v>
      </c>
      <c r="M13" s="23">
        <f t="shared" si="4"/>
        <v>4000</v>
      </c>
      <c r="Q13" s="25"/>
    </row>
  </sheetData>
  <sheetProtection/>
  <mergeCells count="5">
    <mergeCell ref="A1:B1"/>
    <mergeCell ref="A3:M3"/>
    <mergeCell ref="A13:C13"/>
    <mergeCell ref="A6:A8"/>
    <mergeCell ref="B6:B8"/>
  </mergeCells>
  <printOptions/>
  <pageMargins left="0.87" right="0.24" top="0.79" bottom="0.63" header="0.79" footer="0.6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fang920</cp:lastModifiedBy>
  <cp:lastPrinted>2015-11-17T01:22:35Z</cp:lastPrinted>
  <dcterms:created xsi:type="dcterms:W3CDTF">2015-01-21T02:42:34Z</dcterms:created>
  <dcterms:modified xsi:type="dcterms:W3CDTF">2020-11-25T09:13:13Z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