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<sst xmlns="http://schemas.openxmlformats.org/spreadsheetml/2006/main" count="28" uniqueCount="28">
  <si>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附件4</t>
  </si>
  <si>
    <t>7个民族乡2020年省级财政少数民族发展资金安排测算表</t>
  </si>
  <si>
    <t>序号</t>
  </si>
  <si>
    <t>市</t>
  </si>
  <si>
    <t>民族乡</t>
  </si>
  <si>
    <t>总人口（人）</t>
  </si>
  <si>
    <t>权重值1   (19%)</t>
  </si>
  <si>
    <t>少数民族人口（人）</t>
  </si>
  <si>
    <t>权重值2（21%）</t>
  </si>
  <si>
    <t>2018年少数民族发展资金支出率（%）</t>
  </si>
  <si>
    <t>权重值3
(50%)</t>
  </si>
  <si>
    <t>少数民族特色村镇数量（个）</t>
  </si>
  <si>
    <t>权重值4    (10%)</t>
  </si>
  <si>
    <t>标准法补助资金（万元）</t>
  </si>
  <si>
    <t>测算金额（万元）</t>
  </si>
  <si>
    <t>清远市</t>
  </si>
  <si>
    <t>连州市三水瑶族乡</t>
  </si>
  <si>
    <t>连州市瑶安瑶族乡</t>
  </si>
  <si>
    <t>阳山县秤架瑶族乡</t>
  </si>
  <si>
    <t>韶关市</t>
  </si>
  <si>
    <t>始兴县深渡水瑶族乡</t>
  </si>
  <si>
    <t>惠州市</t>
  </si>
  <si>
    <t>龙门县蓝田瑶族乡</t>
  </si>
  <si>
    <t>河源市</t>
  </si>
  <si>
    <t>东源县漳溪畲族乡</t>
  </si>
  <si>
    <t>肇庆市</t>
  </si>
  <si>
    <t>怀集县下帅壮族瑶族乡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</si>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</sst>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方正宋一简体"/>
      <family val="4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18.50390625" style="0" customWidth="1"/>
    <col min="4" max="4" width="8.00390625" style="0" customWidth="1"/>
    <col min="5" max="5" width="8.75390625" style="0" customWidth="1"/>
    <col min="6" max="6" width="11.25390625" style="0" customWidth="1"/>
    <col min="7" max="7" width="8.375" style="0" customWidth="1"/>
    <col min="8" max="8" width="9.125" style="0" customWidth="1"/>
    <col min="9" max="9" width="8.375" style="0" customWidth="1"/>
    <col min="10" max="10" width="10.625" style="0" customWidth="1"/>
    <col min="11" max="12" width="7.75390625" style="2" customWidth="1"/>
    <col min="13" max="13" width="8.50390625" style="2" customWidth="1"/>
    <col min="14" max="14" width="9.25390625" style="2" customWidth="1"/>
    <col min="15" max="15" width="8.75390625" style="0" customWidth="1"/>
  </cols>
  <sheetData>
    <row r="1" spans="1:2" ht="27.75" customHeight="1">
      <c r="A1" s="3" t="s">
        <v>0</v>
      </c>
      <c r="B1" s="4"/>
    </row>
    <row r="2" spans="1:2" ht="12" customHeight="1">
      <c r="A2" s="3"/>
      <c r="B2" s="4"/>
    </row>
    <row r="3" spans="1:15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/>
      <c r="O3" s="22"/>
    </row>
    <row r="4" ht="30" customHeight="1"/>
    <row r="5" spans="1:13" s="1" customFormat="1" ht="49.5" customHeight="1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  <c r="L5" s="8" t="s">
        <v>13</v>
      </c>
      <c r="M5" s="7" t="s">
        <v>14</v>
      </c>
    </row>
    <row r="6" spans="1:17" s="1" customFormat="1" ht="34.5" customHeight="1">
      <c r="A6" s="9">
        <v>1</v>
      </c>
      <c r="B6" s="9" t="s">
        <v>15</v>
      </c>
      <c r="C6" s="10" t="s">
        <v>16</v>
      </c>
      <c r="D6" s="11">
        <v>4431</v>
      </c>
      <c r="E6" s="12">
        <f>D6/D$13*0.19</f>
        <v>0.009999524901120046</v>
      </c>
      <c r="F6" s="11">
        <v>1703</v>
      </c>
      <c r="G6" s="13">
        <f>F6/F$13*0.21</f>
        <v>0.009558721334259902</v>
      </c>
      <c r="H6" s="14">
        <v>100</v>
      </c>
      <c r="I6" s="23">
        <f>H6/H$13*0.5</f>
        <v>0.07689350249903883</v>
      </c>
      <c r="J6" s="14">
        <v>1</v>
      </c>
      <c r="K6" s="13">
        <f>J6/J$13*0.1</f>
        <v>0.0125</v>
      </c>
      <c r="L6" s="23">
        <v>400</v>
      </c>
      <c r="M6" s="24">
        <f>(E6+G6+I6+K6)*1200+L6</f>
        <v>530.7420984813025</v>
      </c>
      <c r="Q6" s="25"/>
    </row>
    <row r="7" spans="1:17" s="1" customFormat="1" ht="34.5" customHeight="1">
      <c r="A7" s="15"/>
      <c r="B7" s="15"/>
      <c r="C7" s="10" t="s">
        <v>17</v>
      </c>
      <c r="D7" s="11">
        <v>12548</v>
      </c>
      <c r="E7" s="12">
        <f aca="true" t="shared" si="0" ref="E7:E13">D7/D$13*0.19</f>
        <v>0.028317318541921536</v>
      </c>
      <c r="F7" s="11">
        <v>3764</v>
      </c>
      <c r="G7" s="13">
        <f aca="true" t="shared" si="1" ref="G7:G13">F7/F$13*0.21</f>
        <v>0.02112685091142353</v>
      </c>
      <c r="H7" s="14">
        <v>100</v>
      </c>
      <c r="I7" s="23">
        <f aca="true" t="shared" si="2" ref="I7:I13">H7/H$13*0.5</f>
        <v>0.07689350249903883</v>
      </c>
      <c r="J7" s="14">
        <v>1</v>
      </c>
      <c r="K7" s="13">
        <f aca="true" t="shared" si="3" ref="K7:K13">J7/J$13*0.1</f>
        <v>0.0125</v>
      </c>
      <c r="L7" s="23">
        <v>400</v>
      </c>
      <c r="M7" s="24">
        <f aca="true" t="shared" si="4" ref="M7:M12">(E7+G7+I7+K7)*1200+L7</f>
        <v>566.6052063428607</v>
      </c>
      <c r="Q7" s="25"/>
    </row>
    <row r="8" spans="1:17" s="1" customFormat="1" ht="34.5" customHeight="1">
      <c r="A8" s="15"/>
      <c r="B8" s="15"/>
      <c r="C8" s="10" t="s">
        <v>18</v>
      </c>
      <c r="D8" s="11">
        <v>18205</v>
      </c>
      <c r="E8" s="12">
        <f t="shared" si="0"/>
        <v>0.04108358177045598</v>
      </c>
      <c r="F8" s="11">
        <v>4974</v>
      </c>
      <c r="G8" s="13">
        <f t="shared" si="1"/>
        <v>0.027918426257550647</v>
      </c>
      <c r="H8" s="14">
        <v>100</v>
      </c>
      <c r="I8" s="23">
        <f t="shared" si="2"/>
        <v>0.07689350249903883</v>
      </c>
      <c r="J8" s="14">
        <v>1</v>
      </c>
      <c r="K8" s="13">
        <f t="shared" si="3"/>
        <v>0.0125</v>
      </c>
      <c r="L8" s="23">
        <v>400</v>
      </c>
      <c r="M8" s="24">
        <f t="shared" si="4"/>
        <v>590.0746126324545</v>
      </c>
      <c r="Q8" s="25"/>
    </row>
    <row r="9" spans="1:17" s="1" customFormat="1" ht="34.5" customHeight="1">
      <c r="A9" s="16">
        <v>2</v>
      </c>
      <c r="B9" s="16" t="s">
        <v>19</v>
      </c>
      <c r="C9" s="10" t="s">
        <v>20</v>
      </c>
      <c r="D9" s="11">
        <v>6029</v>
      </c>
      <c r="E9" s="12">
        <f t="shared" si="0"/>
        <v>0.013605762949413848</v>
      </c>
      <c r="F9" s="11">
        <v>2018</v>
      </c>
      <c r="G9" s="13">
        <f t="shared" si="1"/>
        <v>0.011326776073127705</v>
      </c>
      <c r="H9" s="14">
        <v>87.09</v>
      </c>
      <c r="I9" s="23">
        <f t="shared" si="2"/>
        <v>0.06696655132641292</v>
      </c>
      <c r="J9" s="14">
        <v>1</v>
      </c>
      <c r="K9" s="13">
        <f t="shared" si="3"/>
        <v>0.0125</v>
      </c>
      <c r="L9" s="23">
        <v>400</v>
      </c>
      <c r="M9" s="24">
        <f t="shared" si="4"/>
        <v>525.2789084187453</v>
      </c>
      <c r="Q9" s="25"/>
    </row>
    <row r="10" spans="1:17" s="1" customFormat="1" ht="34.5" customHeight="1">
      <c r="A10" s="17">
        <v>3</v>
      </c>
      <c r="B10" s="17" t="s">
        <v>21</v>
      </c>
      <c r="C10" s="18" t="s">
        <v>22</v>
      </c>
      <c r="D10" s="11">
        <v>10849</v>
      </c>
      <c r="E10" s="12">
        <f t="shared" si="0"/>
        <v>0.024483151805969616</v>
      </c>
      <c r="F10" s="11">
        <v>9788</v>
      </c>
      <c r="G10" s="13">
        <f t="shared" si="1"/>
        <v>0.054938792965200184</v>
      </c>
      <c r="H10" s="14">
        <v>100</v>
      </c>
      <c r="I10" s="23">
        <f t="shared" si="2"/>
        <v>0.07689350249903883</v>
      </c>
      <c r="J10" s="14">
        <v>1</v>
      </c>
      <c r="K10" s="13">
        <f t="shared" si="3"/>
        <v>0.0125</v>
      </c>
      <c r="L10" s="23">
        <v>400</v>
      </c>
      <c r="M10" s="24">
        <f t="shared" si="4"/>
        <v>602.5785367242504</v>
      </c>
      <c r="Q10" s="26"/>
    </row>
    <row r="11" spans="1:17" s="1" customFormat="1" ht="34.5" customHeight="1">
      <c r="A11" s="17">
        <v>4</v>
      </c>
      <c r="B11" s="17" t="s">
        <v>23</v>
      </c>
      <c r="C11" s="18" t="s">
        <v>24</v>
      </c>
      <c r="D11" s="11">
        <v>20508</v>
      </c>
      <c r="E11" s="12">
        <f t="shared" si="0"/>
        <v>0.04628080719299704</v>
      </c>
      <c r="F11" s="11">
        <v>7156</v>
      </c>
      <c r="G11" s="13">
        <f t="shared" si="1"/>
        <v>0.04016571336932699</v>
      </c>
      <c r="H11" s="14">
        <v>100</v>
      </c>
      <c r="I11" s="23">
        <f t="shared" si="2"/>
        <v>0.07689350249903883</v>
      </c>
      <c r="J11" s="14">
        <v>1</v>
      </c>
      <c r="K11" s="13">
        <f t="shared" si="3"/>
        <v>0.0125</v>
      </c>
      <c r="L11" s="23">
        <v>400</v>
      </c>
      <c r="M11" s="24">
        <v>610</v>
      </c>
      <c r="Q11" s="26"/>
    </row>
    <row r="12" spans="1:17" s="1" customFormat="1" ht="34.5" customHeight="1">
      <c r="A12" s="17">
        <v>5</v>
      </c>
      <c r="B12" s="17" t="s">
        <v>25</v>
      </c>
      <c r="C12" s="18" t="s">
        <v>26</v>
      </c>
      <c r="D12" s="11">
        <v>11623</v>
      </c>
      <c r="E12" s="12">
        <f t="shared" si="0"/>
        <v>0.026229852838121934</v>
      </c>
      <c r="F12" s="11">
        <v>8011</v>
      </c>
      <c r="G12" s="13">
        <f t="shared" si="1"/>
        <v>0.044964719089111024</v>
      </c>
      <c r="H12" s="14">
        <v>63.16</v>
      </c>
      <c r="I12" s="23">
        <f t="shared" si="2"/>
        <v>0.04856593617839292</v>
      </c>
      <c r="J12" s="14">
        <v>2</v>
      </c>
      <c r="K12" s="13">
        <f t="shared" si="3"/>
        <v>0.025</v>
      </c>
      <c r="L12" s="23">
        <v>400</v>
      </c>
      <c r="M12" s="24">
        <f t="shared" si="4"/>
        <v>573.712609726751</v>
      </c>
      <c r="Q12" s="26"/>
    </row>
    <row r="13" spans="1:17" s="1" customFormat="1" ht="34.5" customHeight="1">
      <c r="A13" s="19" t="s">
        <v>27</v>
      </c>
      <c r="B13" s="20"/>
      <c r="C13" s="21"/>
      <c r="D13" s="11">
        <f>SUM(D6:D12)</f>
        <v>84193</v>
      </c>
      <c r="E13" s="12">
        <f t="shared" si="0"/>
        <v>0.19</v>
      </c>
      <c r="F13" s="14">
        <f>SUM(F6:F12)</f>
        <v>37414</v>
      </c>
      <c r="G13" s="13">
        <f t="shared" si="1"/>
        <v>0.21</v>
      </c>
      <c r="H13" s="14">
        <f>SUM(H6:H12)</f>
        <v>650.25</v>
      </c>
      <c r="I13" s="23">
        <f t="shared" si="2"/>
        <v>0.5</v>
      </c>
      <c r="J13" s="14">
        <f>SUM(J6:J12)</f>
        <v>8</v>
      </c>
      <c r="K13" s="13">
        <f t="shared" si="3"/>
        <v>0.1</v>
      </c>
      <c r="L13" s="23">
        <f>SUM(L6:L12)</f>
        <v>2800</v>
      </c>
      <c r="M13" s="24">
        <v>4000</v>
      </c>
      <c r="Q13" s="27"/>
    </row>
  </sheetData>
  <sheetProtection/>
  <mergeCells count="5">
    <mergeCell ref="A1:B1"/>
    <mergeCell ref="A3:M3"/>
    <mergeCell ref="A13:C13"/>
    <mergeCell ref="A6:A8"/>
    <mergeCell ref="B6:B8"/>
  </mergeCells>
  <printOptions/>
  <pageMargins left="0.87" right="0.24" top="0.79" bottom="0.63" header="0.79" footer="0.6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2015-11-17T01:22:35Z</cp:lastPrinted>
  <dcterms:created xsi:type="dcterms:W3CDTF">2015-01-21T02:42:34Z</dcterms:created>
  <dcterms:modified xsi:type="dcterms:W3CDTF">2019-11-01T06:37:55Z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